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<sst xmlns="http://schemas.openxmlformats.org/spreadsheetml/2006/main" count="83" uniqueCount="51">
  <si>
    <t>南極40cm望遠鏡重心位置計算機</t>
  </si>
  <si>
    <t>X</t>
  </si>
  <si>
    <t>Y</t>
  </si>
  <si>
    <t>Z</t>
  </si>
  <si>
    <t>部品名</t>
  </si>
  <si>
    <t>トップリング</t>
  </si>
  <si>
    <t>重さ(kg)</t>
  </si>
  <si>
    <t>部品の重心位置(m)</t>
  </si>
  <si>
    <t>鏡筒の重心位置(m)</t>
  </si>
  <si>
    <t>鏡筒の重さ(kg)</t>
  </si>
  <si>
    <t>X</t>
  </si>
  <si>
    <t>Y</t>
  </si>
  <si>
    <t>Z</t>
  </si>
  <si>
    <t>Antarctica 40cm Telescope The Center of Gravity Calculator</t>
  </si>
  <si>
    <t>部品の重さ、位置を入力し、B列のチェックを入れる(文字は何でもOK)</t>
  </si>
  <si>
    <t>重心位置がX,Y,Zともに0になるようにバランスウエイトを調整する</t>
  </si>
  <si>
    <t>モーメント(kg*m)</t>
  </si>
  <si>
    <t>X</t>
  </si>
  <si>
    <t>Y</t>
  </si>
  <si>
    <t>Z</t>
  </si>
  <si>
    <t>AirC</t>
  </si>
  <si>
    <t>主鏡</t>
  </si>
  <si>
    <t>主鏡セル</t>
  </si>
  <si>
    <t>ハルトマン板</t>
  </si>
  <si>
    <t>接眼部</t>
  </si>
  <si>
    <t>TONIC2</t>
  </si>
  <si>
    <t>トラス(8本+1本の合計)</t>
  </si>
  <si>
    <t>推定</t>
  </si>
  <si>
    <t>DIMMの足(8本の合計)</t>
  </si>
  <si>
    <t>DIMM板(含プリズム)</t>
  </si>
  <si>
    <t>ビデオカメラ（含アダプタ)</t>
  </si>
  <si>
    <t>デジタル一眼(含アダプタ)</t>
  </si>
  <si>
    <t>ST-7(含アダプタ)</t>
  </si>
  <si>
    <t>トップリングウェイト</t>
  </si>
  <si>
    <t>ファインダーウェイト</t>
  </si>
  <si>
    <t>ボトムウェイトシャフト</t>
  </si>
  <si>
    <t>ボトムウェイト(大)A</t>
  </si>
  <si>
    <t>ボトムウェイト(大)B</t>
  </si>
  <si>
    <t>ボトムウェイト(小)</t>
  </si>
  <si>
    <t>実測</t>
  </si>
  <si>
    <t>FS60C(6*30含む)</t>
  </si>
  <si>
    <t>ファインダー脚上側</t>
  </si>
  <si>
    <t>ファインダー脚下側</t>
  </si>
  <si>
    <t>？</t>
  </si>
  <si>
    <t>●</t>
  </si>
  <si>
    <t>今のウェイト</t>
  </si>
  <si>
    <t>適当な重り</t>
  </si>
  <si>
    <t>座標は表の下、もしくは「座標原点」を参照</t>
  </si>
  <si>
    <t>●</t>
  </si>
  <si>
    <t>●</t>
  </si>
  <si>
    <t>バッフル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</si>
</sst>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indexed="55"/>
      <name val="ＭＳ Ｐゴシック"/>
      <family val="3"/>
    </font>
    <font>
      <b/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11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6" xfId="0" applyNumberFormat="1" applyFont="1" applyBorder="1" applyAlignment="1">
      <alignment vertical="center"/>
    </xf>
    <xf numFmtId="178" fontId="0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</xdr:colOff>
      <xdr:row>54</xdr:row>
      <xdr:rowOff>19050</xdr:rowOff>
    </xdr:from>
    <xdr:to>
      <xdr:col>8</xdr:col>
      <xdr:colOff>638175</xdr:colOff>
      <xdr:row>71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9467850"/>
          <a:ext cx="354330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3"/>
  <sheetViews>
    <sheetView tabSelected="1" workbookViewId="0" topLeftCell="A7">
      <selection activeCell="N24" sqref="N24"/>
    </sheetView>
  </sheetViews>
  <sheetFormatPr defaultColWidth="9.00390625" defaultRowHeight="13.5"/>
  <cols>
    <col min="1" max="1" width="2.75390625" style="0" customWidth="1"/>
    <col min="2" max="2" width="3.25390625" style="0" customWidth="1"/>
    <col min="3" max="3" width="19.50390625" style="0" customWidth="1"/>
    <col min="4" max="4" width="18.875" style="27" customWidth="1"/>
    <col min="5" max="5" width="0.875" style="0" customWidth="1"/>
    <col min="6" max="6" width="4.875" style="0" customWidth="1"/>
  </cols>
  <sheetData>
    <row r="1" ht="24">
      <c r="C1" s="19" t="s">
        <v>0</v>
      </c>
    </row>
    <row r="2" ht="13.5">
      <c r="C2" t="s">
        <v>13</v>
      </c>
    </row>
    <row r="4" ht="13.5">
      <c r="C4" t="s">
        <v>14</v>
      </c>
    </row>
    <row r="5" ht="13.5">
      <c r="C5" s="37" t="s">
        <v>47</v>
      </c>
    </row>
    <row r="6" ht="13.5">
      <c r="C6" t="s">
        <v>15</v>
      </c>
    </row>
    <row r="7" ht="14.25" thickBot="1"/>
    <row r="8" spans="4:12" ht="13.5">
      <c r="D8" s="28" t="s">
        <v>9</v>
      </c>
      <c r="E8" s="14"/>
      <c r="F8" s="14"/>
      <c r="G8" s="14" t="s">
        <v>8</v>
      </c>
      <c r="H8" s="14"/>
      <c r="I8" s="15"/>
      <c r="J8" s="20"/>
      <c r="K8" s="20"/>
      <c r="L8" s="20"/>
    </row>
    <row r="9" spans="4:12" ht="14.25" thickBot="1">
      <c r="D9" s="29"/>
      <c r="E9" s="16"/>
      <c r="F9" s="16"/>
      <c r="G9" s="16" t="s">
        <v>10</v>
      </c>
      <c r="H9" s="16" t="s">
        <v>11</v>
      </c>
      <c r="I9" s="17" t="s">
        <v>12</v>
      </c>
      <c r="J9" s="20"/>
      <c r="K9" s="20"/>
      <c r="L9" s="20"/>
    </row>
    <row r="10" spans="4:12" ht="14.25" thickBot="1">
      <c r="D10" s="29">
        <f>SUM(E14:E53)</f>
        <v>100.49006914615057</v>
      </c>
      <c r="E10" s="18"/>
      <c r="F10" s="18"/>
      <c r="G10" s="35">
        <f>J10/$D10</f>
        <v>0.009254645836171416</v>
      </c>
      <c r="H10" s="35">
        <f>K10/$D10</f>
        <v>-0.006269276211599991</v>
      </c>
      <c r="I10" s="36">
        <f>L10/$D10</f>
        <v>0.004024252980653963</v>
      </c>
      <c r="J10" s="20">
        <f>SUM(J14:J53)</f>
        <v>0.93</v>
      </c>
      <c r="K10" s="20">
        <f>SUM(K14:K53)</f>
        <v>-0.63</v>
      </c>
      <c r="L10" s="20">
        <f>SUM(L14:L53)</f>
        <v>0.40439746028751933</v>
      </c>
    </row>
    <row r="11" spans="7:12" ht="14.25" thickBot="1">
      <c r="G11" s="34"/>
      <c r="J11" s="20"/>
      <c r="K11" s="20"/>
      <c r="L11" s="20"/>
    </row>
    <row r="12" spans="2:12" ht="13.5">
      <c r="B12" s="13"/>
      <c r="C12" s="9" t="s">
        <v>4</v>
      </c>
      <c r="D12" s="30" t="s">
        <v>6</v>
      </c>
      <c r="E12" s="1"/>
      <c r="F12" s="1"/>
      <c r="G12" s="1" t="s">
        <v>7</v>
      </c>
      <c r="H12" s="1"/>
      <c r="I12" s="2"/>
      <c r="J12" s="21" t="s">
        <v>16</v>
      </c>
      <c r="K12" s="21"/>
      <c r="L12" s="22"/>
    </row>
    <row r="13" spans="2:13" ht="14.25" thickBot="1">
      <c r="B13" s="6"/>
      <c r="C13" s="11"/>
      <c r="D13" s="31"/>
      <c r="E13" s="7"/>
      <c r="F13" s="7"/>
      <c r="G13" s="7" t="s">
        <v>1</v>
      </c>
      <c r="H13" s="7" t="s">
        <v>2</v>
      </c>
      <c r="I13" s="8" t="s">
        <v>3</v>
      </c>
      <c r="J13" s="23" t="s">
        <v>17</v>
      </c>
      <c r="K13" s="23" t="s">
        <v>18</v>
      </c>
      <c r="L13" s="24" t="s">
        <v>19</v>
      </c>
      <c r="M13" s="3"/>
    </row>
    <row r="14" spans="2:13" ht="13.5">
      <c r="B14" s="3" t="s">
        <v>44</v>
      </c>
      <c r="C14" s="10" t="s">
        <v>5</v>
      </c>
      <c r="D14" s="32">
        <v>9</v>
      </c>
      <c r="E14" s="4"/>
      <c r="F14" s="4" t="s">
        <v>39</v>
      </c>
      <c r="G14" s="4">
        <v>0</v>
      </c>
      <c r="H14" s="4">
        <v>0</v>
      </c>
      <c r="I14" s="5">
        <v>0.745</v>
      </c>
      <c r="J14" s="25">
        <f aca="true" t="shared" si="0" ref="J14:L18">IF($D14="","",IF($B14="","",$D14*G14))</f>
        <v>0</v>
      </c>
      <c r="K14" s="25">
        <f t="shared" si="0"/>
        <v>0</v>
      </c>
      <c r="L14" s="25">
        <f t="shared" si="0"/>
        <v>6.705</v>
      </c>
      <c r="M14" s="3"/>
    </row>
    <row r="15" spans="2:12" ht="13.5">
      <c r="B15" s="3" t="s">
        <v>44</v>
      </c>
      <c r="C15" s="10" t="s">
        <v>26</v>
      </c>
      <c r="D15" s="32">
        <f>76-71.5</f>
        <v>4.5</v>
      </c>
      <c r="E15" s="4">
        <f aca="true" t="shared" si="1" ref="E15:E53">IF(B15="","",D15)</f>
        <v>4.5</v>
      </c>
      <c r="F15" s="4" t="s">
        <v>39</v>
      </c>
      <c r="G15" s="4">
        <v>0</v>
      </c>
      <c r="H15" s="4">
        <v>0</v>
      </c>
      <c r="I15" s="5">
        <v>0.38</v>
      </c>
      <c r="J15" s="25">
        <f t="shared" si="0"/>
        <v>0</v>
      </c>
      <c r="K15" s="25">
        <f t="shared" si="0"/>
        <v>0</v>
      </c>
      <c r="L15" s="26">
        <f t="shared" si="0"/>
        <v>1.71</v>
      </c>
    </row>
    <row r="16" spans="2:12" ht="13.5">
      <c r="B16" s="3" t="s">
        <v>44</v>
      </c>
      <c r="C16" s="10" t="s">
        <v>21</v>
      </c>
      <c r="D16" s="32">
        <f>(20.75^2-4.75^2)*PI()*5.8*2.23/1000</f>
        <v>16.578410627664393</v>
      </c>
      <c r="E16" s="4">
        <f t="shared" si="1"/>
        <v>16.578410627664393</v>
      </c>
      <c r="F16" s="4" t="s">
        <v>27</v>
      </c>
      <c r="G16" s="4">
        <v>0</v>
      </c>
      <c r="H16" s="4">
        <v>0</v>
      </c>
      <c r="I16" s="5">
        <v>-0.01</v>
      </c>
      <c r="J16" s="25">
        <f t="shared" si="0"/>
        <v>0</v>
      </c>
      <c r="K16" s="25">
        <f t="shared" si="0"/>
        <v>0</v>
      </c>
      <c r="L16" s="26">
        <f t="shared" si="0"/>
        <v>-0.16578410627664394</v>
      </c>
    </row>
    <row r="17" spans="2:12" ht="13.5">
      <c r="B17" s="3" t="s">
        <v>44</v>
      </c>
      <c r="C17" s="10" t="s">
        <v>22</v>
      </c>
      <c r="D17" s="32">
        <v>18.96</v>
      </c>
      <c r="E17" s="4">
        <f t="shared" si="1"/>
        <v>18.96</v>
      </c>
      <c r="F17" s="4" t="s">
        <v>27</v>
      </c>
      <c r="G17" s="12">
        <v>0</v>
      </c>
      <c r="H17" s="12">
        <v>0</v>
      </c>
      <c r="I17" s="5">
        <v>-0.026</v>
      </c>
      <c r="J17" s="25">
        <f t="shared" si="0"/>
        <v>0</v>
      </c>
      <c r="K17" s="25">
        <f t="shared" si="0"/>
        <v>0</v>
      </c>
      <c r="L17" s="26">
        <f t="shared" si="0"/>
        <v>-0.49296</v>
      </c>
    </row>
    <row r="18" spans="2:12" ht="13.5">
      <c r="B18" s="3" t="s">
        <v>44</v>
      </c>
      <c r="C18" s="10" t="s">
        <v>40</v>
      </c>
      <c r="D18" s="33">
        <v>2</v>
      </c>
      <c r="E18" s="4">
        <f t="shared" si="1"/>
        <v>2</v>
      </c>
      <c r="F18" s="12" t="s">
        <v>39</v>
      </c>
      <c r="G18" s="12">
        <v>0.32</v>
      </c>
      <c r="H18" s="12">
        <v>-0.22</v>
      </c>
      <c r="I18" s="5">
        <v>-0.07</v>
      </c>
      <c r="J18" s="25">
        <f t="shared" si="0"/>
        <v>0.64</v>
      </c>
      <c r="K18" s="25">
        <f t="shared" si="0"/>
        <v>-0.44</v>
      </c>
      <c r="L18" s="26">
        <f t="shared" si="0"/>
        <v>-0.14</v>
      </c>
    </row>
    <row r="19" spans="2:12" ht="13.5">
      <c r="B19" s="3" t="s">
        <v>44</v>
      </c>
      <c r="C19" s="10" t="s">
        <v>41</v>
      </c>
      <c r="D19" s="33">
        <v>0.5</v>
      </c>
      <c r="E19" s="4">
        <f t="shared" si="1"/>
        <v>0.5</v>
      </c>
      <c r="F19" s="12" t="s">
        <v>39</v>
      </c>
      <c r="G19" s="4">
        <f>0.48/2+0.05</f>
        <v>0.29</v>
      </c>
      <c r="H19" s="4">
        <f>-0.28/2-0.05</f>
        <v>-0.19</v>
      </c>
      <c r="I19" s="5">
        <v>0.027</v>
      </c>
      <c r="J19" s="25">
        <f aca="true" t="shared" si="2" ref="J19:J53">IF($D19="","",IF($B19="","",$D19*G19))</f>
        <v>0.145</v>
      </c>
      <c r="K19" s="25">
        <f aca="true" t="shared" si="3" ref="K19:K53">IF($D19="","",IF($B19="","",$D19*H19))</f>
        <v>-0.095</v>
      </c>
      <c r="L19" s="26">
        <f aca="true" t="shared" si="4" ref="L19:L53">IF($D19="","",IF($B19="","",$D19*I19))</f>
        <v>0.0135</v>
      </c>
    </row>
    <row r="20" spans="2:12" ht="13.5">
      <c r="B20" s="3" t="s">
        <v>44</v>
      </c>
      <c r="C20" s="10" t="s">
        <v>42</v>
      </c>
      <c r="D20" s="33">
        <v>0.5</v>
      </c>
      <c r="E20" s="4">
        <f t="shared" si="1"/>
        <v>0.5</v>
      </c>
      <c r="F20" s="12" t="s">
        <v>39</v>
      </c>
      <c r="G20" s="12">
        <v>0.29</v>
      </c>
      <c r="H20" s="12">
        <v>-0.19</v>
      </c>
      <c r="I20" s="5">
        <f>0.027-0.1</f>
        <v>-0.07300000000000001</v>
      </c>
      <c r="J20" s="25">
        <f t="shared" si="2"/>
        <v>0.145</v>
      </c>
      <c r="K20" s="25">
        <f t="shared" si="3"/>
        <v>-0.095</v>
      </c>
      <c r="L20" s="26">
        <f t="shared" si="4"/>
        <v>-0.036500000000000005</v>
      </c>
    </row>
    <row r="21" spans="2:12" ht="13.5">
      <c r="B21" s="3"/>
      <c r="C21" s="10"/>
      <c r="D21" s="33"/>
      <c r="E21" s="4">
        <f t="shared" si="1"/>
      </c>
      <c r="F21" s="12"/>
      <c r="G21" s="4"/>
      <c r="H21" s="4"/>
      <c r="I21" s="5"/>
      <c r="J21" s="25">
        <f t="shared" si="2"/>
      </c>
      <c r="K21" s="25">
        <f t="shared" si="3"/>
      </c>
      <c r="L21" s="26">
        <f t="shared" si="4"/>
      </c>
    </row>
    <row r="22" spans="2:12" ht="13.5">
      <c r="B22" s="3"/>
      <c r="C22" s="10"/>
      <c r="D22" s="33"/>
      <c r="E22" s="4">
        <f t="shared" si="1"/>
      </c>
      <c r="F22" s="12"/>
      <c r="G22" s="4"/>
      <c r="H22" s="4"/>
      <c r="I22" s="5"/>
      <c r="J22" s="25">
        <f t="shared" si="2"/>
      </c>
      <c r="K22" s="25">
        <f t="shared" si="3"/>
      </c>
      <c r="L22" s="26">
        <f t="shared" si="4"/>
      </c>
    </row>
    <row r="23" spans="2:12" ht="13.5">
      <c r="B23" s="3"/>
      <c r="C23" s="10"/>
      <c r="D23" s="33"/>
      <c r="E23" s="4">
        <f t="shared" si="1"/>
      </c>
      <c r="F23" s="4"/>
      <c r="G23" s="4"/>
      <c r="H23" s="4"/>
      <c r="I23" s="5"/>
      <c r="J23" s="25">
        <f t="shared" si="2"/>
      </c>
      <c r="K23" s="25">
        <f t="shared" si="3"/>
      </c>
      <c r="L23" s="26">
        <f t="shared" si="4"/>
      </c>
    </row>
    <row r="24" spans="2:12" ht="13.5">
      <c r="B24" s="3" t="s">
        <v>44</v>
      </c>
      <c r="C24" s="10" t="s">
        <v>24</v>
      </c>
      <c r="D24" s="33">
        <v>1</v>
      </c>
      <c r="E24" s="4">
        <f t="shared" si="1"/>
        <v>1</v>
      </c>
      <c r="F24" s="4" t="s">
        <v>39</v>
      </c>
      <c r="G24" s="4">
        <v>0</v>
      </c>
      <c r="H24" s="4">
        <v>0</v>
      </c>
      <c r="I24" s="5">
        <v>-0.068</v>
      </c>
      <c r="J24" s="25">
        <f t="shared" si="2"/>
        <v>0</v>
      </c>
      <c r="K24" s="25">
        <f t="shared" si="3"/>
        <v>0</v>
      </c>
      <c r="L24" s="26">
        <f t="shared" si="4"/>
        <v>-0.068</v>
      </c>
    </row>
    <row r="25" spans="2:12" ht="13.5">
      <c r="B25" s="3" t="s">
        <v>49</v>
      </c>
      <c r="C25" s="10" t="s">
        <v>50</v>
      </c>
      <c r="D25" s="33">
        <f>0.34+0.16</f>
        <v>0.5</v>
      </c>
      <c r="E25" s="4"/>
      <c r="F25" s="4" t="s">
        <v>27</v>
      </c>
      <c r="G25" s="4">
        <v>0</v>
      </c>
      <c r="H25" s="4">
        <v>0</v>
      </c>
      <c r="I25" s="5">
        <v>0.12</v>
      </c>
      <c r="J25" s="25">
        <f>IF($D25="","",IF($B25="","",$D25*G25))</f>
        <v>0</v>
      </c>
      <c r="K25" s="25">
        <f>IF($D25="","",IF($B25="","",$D25*H25))</f>
        <v>0</v>
      </c>
      <c r="L25" s="26">
        <f>IF($D25="","",IF($B25="","",$D25*I25))</f>
        <v>0.06</v>
      </c>
    </row>
    <row r="26" spans="2:12" ht="13.5">
      <c r="B26" s="3"/>
      <c r="C26" s="10"/>
      <c r="D26" s="32"/>
      <c r="E26" s="4">
        <f t="shared" si="1"/>
      </c>
      <c r="F26" s="4"/>
      <c r="G26" s="4"/>
      <c r="H26" s="4"/>
      <c r="I26" s="5"/>
      <c r="J26" s="25">
        <f t="shared" si="2"/>
      </c>
      <c r="K26" s="25">
        <f t="shared" si="3"/>
      </c>
      <c r="L26" s="26">
        <f t="shared" si="4"/>
      </c>
    </row>
    <row r="27" spans="2:12" ht="13.5">
      <c r="B27" s="3" t="s">
        <v>44</v>
      </c>
      <c r="C27" s="10" t="s">
        <v>28</v>
      </c>
      <c r="D27" s="33">
        <v>1.92</v>
      </c>
      <c r="E27" s="4">
        <f t="shared" si="1"/>
        <v>1.92</v>
      </c>
      <c r="F27" s="4" t="s">
        <v>27</v>
      </c>
      <c r="G27" s="12">
        <v>0</v>
      </c>
      <c r="H27" s="12">
        <v>0</v>
      </c>
      <c r="I27" s="5">
        <f>0.758+0.09</f>
        <v>0.848</v>
      </c>
      <c r="J27" s="25">
        <f t="shared" si="2"/>
        <v>0</v>
      </c>
      <c r="K27" s="25">
        <f t="shared" si="3"/>
        <v>0</v>
      </c>
      <c r="L27" s="26">
        <f t="shared" si="4"/>
        <v>1.6281599999999998</v>
      </c>
    </row>
    <row r="28" spans="2:12" ht="13.5">
      <c r="B28" s="3"/>
      <c r="C28" s="10" t="s">
        <v>29</v>
      </c>
      <c r="D28" s="32">
        <f>2.83+0.189*4+0.126*4</f>
        <v>4.09</v>
      </c>
      <c r="E28" s="4">
        <f t="shared" si="1"/>
      </c>
      <c r="F28" s="4" t="s">
        <v>27</v>
      </c>
      <c r="G28" s="4">
        <v>0</v>
      </c>
      <c r="H28" s="4">
        <v>0</v>
      </c>
      <c r="I28" s="5">
        <f>0.758+0.18+0.005</f>
        <v>0.943</v>
      </c>
      <c r="J28" s="25">
        <f t="shared" si="2"/>
      </c>
      <c r="K28" s="25">
        <f t="shared" si="3"/>
      </c>
      <c r="L28" s="26">
        <f t="shared" si="4"/>
      </c>
    </row>
    <row r="29" spans="2:12" ht="13.5">
      <c r="B29" s="3"/>
      <c r="C29" s="10"/>
      <c r="D29" s="32"/>
      <c r="E29" s="4">
        <f t="shared" si="1"/>
      </c>
      <c r="F29" s="4"/>
      <c r="G29" s="4"/>
      <c r="H29" s="4"/>
      <c r="I29" s="5"/>
      <c r="J29" s="25">
        <f t="shared" si="2"/>
      </c>
      <c r="K29" s="25">
        <f t="shared" si="3"/>
      </c>
      <c r="L29" s="26">
        <f t="shared" si="4"/>
      </c>
    </row>
    <row r="30" spans="2:12" ht="13.5">
      <c r="B30" s="3"/>
      <c r="C30" s="10" t="s">
        <v>23</v>
      </c>
      <c r="D30" s="32">
        <v>1.56</v>
      </c>
      <c r="E30" s="4">
        <f t="shared" si="1"/>
      </c>
      <c r="F30" s="4" t="s">
        <v>27</v>
      </c>
      <c r="G30" s="4">
        <v>0</v>
      </c>
      <c r="H30" s="4">
        <v>0</v>
      </c>
      <c r="I30" s="5">
        <f>0.758+0.18</f>
        <v>0.938</v>
      </c>
      <c r="J30" s="25">
        <f t="shared" si="2"/>
      </c>
      <c r="K30" s="25">
        <f t="shared" si="3"/>
      </c>
      <c r="L30" s="26">
        <f t="shared" si="4"/>
      </c>
    </row>
    <row r="31" spans="2:12" ht="13.5">
      <c r="B31" s="3"/>
      <c r="C31" s="10"/>
      <c r="D31" s="32"/>
      <c r="E31" s="4">
        <f t="shared" si="1"/>
      </c>
      <c r="F31" s="4"/>
      <c r="G31" s="4"/>
      <c r="H31" s="4"/>
      <c r="I31" s="5"/>
      <c r="J31" s="25">
        <f t="shared" si="2"/>
      </c>
      <c r="K31" s="25">
        <f t="shared" si="3"/>
      </c>
      <c r="L31" s="26">
        <f t="shared" si="4"/>
      </c>
    </row>
    <row r="32" spans="2:12" ht="13.5">
      <c r="B32" s="3"/>
      <c r="C32" s="10" t="s">
        <v>30</v>
      </c>
      <c r="D32" s="32">
        <v>0.3</v>
      </c>
      <c r="E32" s="4">
        <f t="shared" si="1"/>
      </c>
      <c r="F32" s="12" t="s">
        <v>27</v>
      </c>
      <c r="G32" s="12">
        <v>0</v>
      </c>
      <c r="H32" s="12">
        <v>0</v>
      </c>
      <c r="I32" s="5">
        <v>-0.15</v>
      </c>
      <c r="J32" s="25">
        <f t="shared" si="2"/>
      </c>
      <c r="K32" s="25">
        <f t="shared" si="3"/>
      </c>
      <c r="L32" s="26">
        <f t="shared" si="4"/>
      </c>
    </row>
    <row r="33" spans="2:12" ht="13.5">
      <c r="B33" s="3"/>
      <c r="C33" s="10"/>
      <c r="D33" s="32"/>
      <c r="E33" s="4">
        <f t="shared" si="1"/>
      </c>
      <c r="F33" s="4"/>
      <c r="G33" s="4"/>
      <c r="H33" s="4"/>
      <c r="I33" s="5"/>
      <c r="J33" s="25">
        <f t="shared" si="2"/>
      </c>
      <c r="K33" s="25">
        <f t="shared" si="3"/>
      </c>
      <c r="L33" s="26">
        <f t="shared" si="4"/>
      </c>
    </row>
    <row r="34" spans="2:12" ht="13.5">
      <c r="B34" s="3"/>
      <c r="C34" s="10" t="s">
        <v>31</v>
      </c>
      <c r="D34" s="32">
        <v>1</v>
      </c>
      <c r="E34" s="4">
        <f t="shared" si="1"/>
      </c>
      <c r="F34" s="4" t="s">
        <v>27</v>
      </c>
      <c r="G34" s="4">
        <v>0</v>
      </c>
      <c r="H34" s="4">
        <v>0</v>
      </c>
      <c r="I34" s="5">
        <v>-0.15</v>
      </c>
      <c r="J34" s="25">
        <f t="shared" si="2"/>
      </c>
      <c r="K34" s="25">
        <f t="shared" si="3"/>
      </c>
      <c r="L34" s="26">
        <f t="shared" si="4"/>
      </c>
    </row>
    <row r="35" spans="2:12" ht="13.5">
      <c r="B35" s="3"/>
      <c r="C35" s="10"/>
      <c r="D35" s="32"/>
      <c r="E35" s="4">
        <f t="shared" si="1"/>
      </c>
      <c r="F35" s="4"/>
      <c r="G35" s="4"/>
      <c r="H35" s="4"/>
      <c r="I35" s="5"/>
      <c r="J35" s="25">
        <f t="shared" si="2"/>
      </c>
      <c r="K35" s="25">
        <f t="shared" si="3"/>
      </c>
      <c r="L35" s="26">
        <f t="shared" si="4"/>
      </c>
    </row>
    <row r="36" spans="2:12" ht="13.5">
      <c r="B36" s="3"/>
      <c r="C36" s="10" t="s">
        <v>32</v>
      </c>
      <c r="D36" s="32">
        <v>2.5</v>
      </c>
      <c r="E36" s="4">
        <f t="shared" si="1"/>
      </c>
      <c r="F36" s="4" t="s">
        <v>27</v>
      </c>
      <c r="G36" s="4">
        <v>0</v>
      </c>
      <c r="H36" s="4">
        <v>0</v>
      </c>
      <c r="I36" s="5">
        <v>-0.15</v>
      </c>
      <c r="J36" s="25">
        <f t="shared" si="2"/>
      </c>
      <c r="K36" s="25">
        <f t="shared" si="3"/>
      </c>
      <c r="L36" s="26">
        <f t="shared" si="4"/>
      </c>
    </row>
    <row r="37" spans="2:12" ht="13.5">
      <c r="B37" s="3"/>
      <c r="C37" s="10"/>
      <c r="D37" s="32"/>
      <c r="E37" s="4">
        <f t="shared" si="1"/>
      </c>
      <c r="F37" s="4"/>
      <c r="G37" s="4"/>
      <c r="H37" s="4"/>
      <c r="I37" s="5"/>
      <c r="J37" s="25">
        <f t="shared" si="2"/>
      </c>
      <c r="K37" s="25">
        <f t="shared" si="3"/>
      </c>
      <c r="L37" s="26">
        <f t="shared" si="4"/>
      </c>
    </row>
    <row r="38" spans="2:12" ht="13.5">
      <c r="B38" s="3"/>
      <c r="C38" s="10" t="s">
        <v>25</v>
      </c>
      <c r="D38" s="32">
        <v>26</v>
      </c>
      <c r="E38" s="4">
        <f t="shared" si="1"/>
      </c>
      <c r="F38" s="4" t="s">
        <v>43</v>
      </c>
      <c r="G38" s="4">
        <v>0</v>
      </c>
      <c r="H38" s="4">
        <v>0</v>
      </c>
      <c r="I38" s="5">
        <v>-0.2</v>
      </c>
      <c r="J38" s="25">
        <f t="shared" si="2"/>
      </c>
      <c r="K38" s="25">
        <f t="shared" si="3"/>
      </c>
      <c r="L38" s="26">
        <f t="shared" si="4"/>
      </c>
    </row>
    <row r="39" spans="2:12" ht="13.5">
      <c r="B39" s="3"/>
      <c r="C39" s="10"/>
      <c r="D39" s="32"/>
      <c r="E39" s="4">
        <f t="shared" si="1"/>
      </c>
      <c r="F39" s="4"/>
      <c r="G39" s="4"/>
      <c r="H39" s="4"/>
      <c r="I39" s="5"/>
      <c r="J39" s="25">
        <f t="shared" si="2"/>
      </c>
      <c r="K39" s="25">
        <f t="shared" si="3"/>
      </c>
      <c r="L39" s="26">
        <f t="shared" si="4"/>
      </c>
    </row>
    <row r="40" spans="2:12" ht="13.5">
      <c r="B40" s="3"/>
      <c r="C40" s="10" t="s">
        <v>20</v>
      </c>
      <c r="D40" s="32">
        <v>37</v>
      </c>
      <c r="E40" s="4">
        <v>35</v>
      </c>
      <c r="F40" s="4" t="s">
        <v>43</v>
      </c>
      <c r="G40" s="4">
        <v>0</v>
      </c>
      <c r="H40" s="4">
        <v>0</v>
      </c>
      <c r="I40" s="5">
        <v>-0.3</v>
      </c>
      <c r="J40" s="25">
        <f t="shared" si="2"/>
      </c>
      <c r="K40" s="25">
        <f t="shared" si="3"/>
      </c>
      <c r="L40" s="26">
        <f t="shared" si="4"/>
      </c>
    </row>
    <row r="41" spans="2:12" ht="13.5">
      <c r="B41" s="3"/>
      <c r="C41" s="10"/>
      <c r="D41" s="32"/>
      <c r="E41" s="4">
        <f t="shared" si="1"/>
      </c>
      <c r="F41" s="4"/>
      <c r="G41" s="4"/>
      <c r="H41" s="4"/>
      <c r="I41" s="5"/>
      <c r="J41" s="25">
        <f t="shared" si="2"/>
      </c>
      <c r="K41" s="25">
        <f t="shared" si="3"/>
      </c>
      <c r="L41" s="26">
        <f t="shared" si="4"/>
      </c>
    </row>
    <row r="42" spans="2:12" ht="13.5">
      <c r="B42" s="3"/>
      <c r="C42" s="10" t="s">
        <v>33</v>
      </c>
      <c r="D42" s="32">
        <f>(4.5*4.5-1.25*1.25)*PI()*2.5*7.93/1000</f>
        <v>1.163896264554242</v>
      </c>
      <c r="E42" s="4">
        <f t="shared" si="1"/>
      </c>
      <c r="F42" s="4"/>
      <c r="G42" s="4">
        <v>0</v>
      </c>
      <c r="H42" s="4">
        <v>0</v>
      </c>
      <c r="I42" s="5">
        <v>0.848</v>
      </c>
      <c r="J42" s="25">
        <f t="shared" si="2"/>
      </c>
      <c r="K42" s="25">
        <f t="shared" si="3"/>
      </c>
      <c r="L42" s="26">
        <f t="shared" si="4"/>
      </c>
    </row>
    <row r="43" spans="2:12" ht="13.5">
      <c r="B43" s="3"/>
      <c r="C43" s="10" t="s">
        <v>34</v>
      </c>
      <c r="D43" s="32">
        <f>(4.5*4.5-1.25*1.25)*PI()*5*7.93/1000</f>
        <v>2.327792529108484</v>
      </c>
      <c r="E43" s="4">
        <f t="shared" si="1"/>
      </c>
      <c r="F43" s="4"/>
      <c r="G43" s="4"/>
      <c r="H43" s="4"/>
      <c r="I43" s="5"/>
      <c r="J43" s="25">
        <f t="shared" si="2"/>
      </c>
      <c r="K43" s="25">
        <f t="shared" si="3"/>
      </c>
      <c r="L43" s="26">
        <f t="shared" si="4"/>
      </c>
    </row>
    <row r="44" spans="2:12" ht="13.5">
      <c r="B44" s="3" t="s">
        <v>48</v>
      </c>
      <c r="C44" s="10" t="s">
        <v>36</v>
      </c>
      <c r="D44" s="32">
        <f>(4^2-1)*PI()*10*7.93/1000*4</f>
        <v>14.947697845780235</v>
      </c>
      <c r="E44" s="4">
        <f t="shared" si="1"/>
        <v>14.947697845780235</v>
      </c>
      <c r="F44" s="4" t="s">
        <v>27</v>
      </c>
      <c r="G44" s="4">
        <v>0</v>
      </c>
      <c r="H44" s="4">
        <v>0</v>
      </c>
      <c r="I44" s="5">
        <v>-0.375</v>
      </c>
      <c r="J44" s="25">
        <f t="shared" si="2"/>
        <v>0</v>
      </c>
      <c r="K44" s="25">
        <f t="shared" si="3"/>
        <v>0</v>
      </c>
      <c r="L44" s="26">
        <f t="shared" si="4"/>
        <v>-5.605386692167588</v>
      </c>
    </row>
    <row r="45" spans="2:12" ht="13.5">
      <c r="B45" s="3"/>
      <c r="C45" s="10" t="s">
        <v>37</v>
      </c>
      <c r="D45" s="32">
        <f>(4^2-1)*PI()*10*7.93/1000*4</f>
        <v>14.947697845780235</v>
      </c>
      <c r="E45" s="4">
        <f t="shared" si="1"/>
      </c>
      <c r="F45" s="4" t="s">
        <v>27</v>
      </c>
      <c r="G45" s="4">
        <v>0</v>
      </c>
      <c r="H45" s="4">
        <v>0</v>
      </c>
      <c r="I45" s="5">
        <v>-0.275</v>
      </c>
      <c r="J45" s="25">
        <f t="shared" si="2"/>
      </c>
      <c r="K45" s="25">
        <f t="shared" si="3"/>
      </c>
      <c r="L45" s="26">
        <f t="shared" si="4"/>
      </c>
    </row>
    <row r="46" spans="2:12" ht="13.5">
      <c r="B46" s="3"/>
      <c r="C46" s="10" t="s">
        <v>38</v>
      </c>
      <c r="D46" s="32">
        <f>(4^2-1)*PI()*5*7.93/1000*4</f>
        <v>7.4738489228901175</v>
      </c>
      <c r="E46" s="4">
        <f t="shared" si="1"/>
      </c>
      <c r="F46" s="4" t="s">
        <v>27</v>
      </c>
      <c r="G46" s="4">
        <v>0</v>
      </c>
      <c r="H46" s="4">
        <v>0</v>
      </c>
      <c r="I46" s="5">
        <v>-0.2</v>
      </c>
      <c r="J46" s="25">
        <f t="shared" si="2"/>
      </c>
      <c r="K46" s="25">
        <f t="shared" si="3"/>
      </c>
      <c r="L46" s="26">
        <f t="shared" si="4"/>
      </c>
    </row>
    <row r="47" spans="2:12" ht="13.5">
      <c r="B47" s="3" t="s">
        <v>48</v>
      </c>
      <c r="C47" s="10" t="s">
        <v>38</v>
      </c>
      <c r="D47" s="32">
        <v>7.47</v>
      </c>
      <c r="E47" s="4"/>
      <c r="F47" s="12" t="s">
        <v>27</v>
      </c>
      <c r="G47" s="12">
        <v>0</v>
      </c>
      <c r="H47" s="12">
        <v>0</v>
      </c>
      <c r="I47" s="5">
        <v>-0.3</v>
      </c>
      <c r="J47" s="25">
        <f>IF($D47="","",IF($B47="","",$D47*G47))</f>
        <v>0</v>
      </c>
      <c r="K47" s="25">
        <f>IF($D47="","",IF($B47="","",$D47*H47))</f>
        <v>0</v>
      </c>
      <c r="L47" s="26">
        <f>IF($D47="","",IF($B47="","",$D47*I47))</f>
        <v>-2.2409999999999997</v>
      </c>
    </row>
    <row r="48" spans="2:12" ht="13.5">
      <c r="B48" s="3" t="s">
        <v>48</v>
      </c>
      <c r="C48" s="10" t="s">
        <v>35</v>
      </c>
      <c r="D48" s="32">
        <f>PI()*46*7.93/1000*4</f>
        <v>4.583960672705938</v>
      </c>
      <c r="E48" s="4">
        <f t="shared" si="1"/>
        <v>4.583960672705938</v>
      </c>
      <c r="F48" s="12" t="s">
        <v>27</v>
      </c>
      <c r="G48" s="4">
        <v>0</v>
      </c>
      <c r="H48" s="4">
        <v>0</v>
      </c>
      <c r="I48" s="5">
        <v>-0.21</v>
      </c>
      <c r="J48" s="25">
        <f t="shared" si="2"/>
        <v>0</v>
      </c>
      <c r="K48" s="25">
        <f t="shared" si="3"/>
        <v>0</v>
      </c>
      <c r="L48" s="26">
        <f t="shared" si="4"/>
        <v>-0.962631741268247</v>
      </c>
    </row>
    <row r="49" spans="2:12" ht="13.5">
      <c r="B49" s="3"/>
      <c r="C49" s="10"/>
      <c r="D49" s="32"/>
      <c r="E49" s="4">
        <f t="shared" si="1"/>
      </c>
      <c r="F49" s="4"/>
      <c r="G49" s="4"/>
      <c r="H49" s="4"/>
      <c r="I49" s="5"/>
      <c r="J49" s="25">
        <f t="shared" si="2"/>
      </c>
      <c r="K49" s="25">
        <f t="shared" si="3"/>
      </c>
      <c r="L49" s="26">
        <f t="shared" si="4"/>
      </c>
    </row>
    <row r="50" spans="2:12" ht="13.5">
      <c r="B50" s="3"/>
      <c r="C50" s="10" t="s">
        <v>45</v>
      </c>
      <c r="D50" s="32">
        <v>14</v>
      </c>
      <c r="E50" s="4">
        <f t="shared" si="1"/>
      </c>
      <c r="F50" s="12" t="s">
        <v>39</v>
      </c>
      <c r="G50" s="12">
        <v>0</v>
      </c>
      <c r="H50" s="12">
        <v>0</v>
      </c>
      <c r="I50" s="5">
        <f>-0.42</f>
        <v>-0.42</v>
      </c>
      <c r="J50" s="25">
        <f t="shared" si="2"/>
      </c>
      <c r="K50" s="25">
        <f t="shared" si="3"/>
      </c>
      <c r="L50" s="26">
        <f t="shared" si="4"/>
      </c>
    </row>
    <row r="51" spans="2:12" ht="13.5">
      <c r="B51" s="3"/>
      <c r="C51" s="10" t="s">
        <v>46</v>
      </c>
      <c r="D51" s="32">
        <f>2*8</f>
        <v>16</v>
      </c>
      <c r="E51" s="4">
        <f t="shared" si="1"/>
      </c>
      <c r="F51" s="12" t="s">
        <v>27</v>
      </c>
      <c r="G51" s="12">
        <v>0</v>
      </c>
      <c r="H51" s="12">
        <v>0</v>
      </c>
      <c r="I51" s="5">
        <v>-0.42</v>
      </c>
      <c r="J51" s="25">
        <f t="shared" si="2"/>
      </c>
      <c r="K51" s="25">
        <f t="shared" si="3"/>
      </c>
      <c r="L51" s="26">
        <f t="shared" si="4"/>
      </c>
    </row>
    <row r="52" spans="2:12" ht="13.5">
      <c r="B52" s="3"/>
      <c r="C52" s="10"/>
      <c r="D52" s="32"/>
      <c r="E52" s="4">
        <f t="shared" si="1"/>
      </c>
      <c r="F52" s="4"/>
      <c r="G52" s="4"/>
      <c r="H52" s="4"/>
      <c r="I52" s="5"/>
      <c r="J52" s="25">
        <f t="shared" si="2"/>
      </c>
      <c r="K52" s="25">
        <f t="shared" si="3"/>
      </c>
      <c r="L52" s="26">
        <f t="shared" si="4"/>
      </c>
    </row>
    <row r="53" spans="2:12" ht="14.25" thickBot="1">
      <c r="B53" s="6"/>
      <c r="C53" s="11"/>
      <c r="D53" s="31"/>
      <c r="E53" s="7">
        <f t="shared" si="1"/>
      </c>
      <c r="F53" s="7"/>
      <c r="G53" s="7"/>
      <c r="H53" s="7"/>
      <c r="I53" s="8"/>
      <c r="J53" s="23">
        <f t="shared" si="2"/>
      </c>
      <c r="K53" s="23">
        <f t="shared" si="3"/>
      </c>
      <c r="L53" s="24">
        <f t="shared" si="4"/>
      </c>
    </row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Okita</dc:creator>
  <cp:keywords/>
  <dc:description/>
  <cp:lastModifiedBy>Okita</cp:lastModifiedBy>
  <dcterms:created xsi:type="dcterms:W3CDTF">2008-03-22T08:06:25Z</dcterms:created>
  <dcterms:modified xsi:type="dcterms:W3CDTF">2008-10-15T03:56:44Z</dcterms:modified>
  <cp:category/>
  <cp:version/>
  <cp:contentType/>
  <cp:contentStatus/>
</cp:coreProperties>
</file>