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  <c r="X6" i="1"/>
  <c r="Y6" i="1"/>
  <c r="E6" i="1"/>
  <c r="H6" i="1"/>
  <c r="H15" i="1"/>
  <c r="E15" i="1"/>
  <c r="E16" i="1" s="1"/>
  <c r="F15" i="1"/>
  <c r="F16" i="1" s="1"/>
  <c r="F17" i="1" s="1"/>
  <c r="G15" i="1"/>
  <c r="G16" i="1" s="1"/>
  <c r="H16" i="1"/>
  <c r="I15" i="1"/>
  <c r="I16" i="1" s="1"/>
  <c r="I17" i="1" s="1"/>
  <c r="J15" i="1"/>
  <c r="J16" i="1" s="1"/>
  <c r="K15" i="1"/>
  <c r="L15" i="1"/>
  <c r="L16" i="1" s="1"/>
  <c r="M15" i="1"/>
  <c r="M16" i="1" s="1"/>
  <c r="N15" i="1"/>
  <c r="N16" i="1" s="1"/>
  <c r="N18" i="1" s="1"/>
  <c r="N20" i="1" s="1"/>
  <c r="O15" i="1"/>
  <c r="P15" i="1"/>
  <c r="P16" i="1" s="1"/>
  <c r="P18" i="1" s="1"/>
  <c r="P20" i="1" s="1"/>
  <c r="Q15" i="1"/>
  <c r="Q16" i="1" s="1"/>
  <c r="R15" i="1"/>
  <c r="R16" i="1" s="1"/>
  <c r="R18" i="1" s="1"/>
  <c r="R20" i="1" s="1"/>
  <c r="S15" i="1"/>
  <c r="S16" i="1" s="1"/>
  <c r="S17" i="1" s="1"/>
  <c r="T15" i="1"/>
  <c r="T16" i="1" s="1"/>
  <c r="T18" i="1" s="1"/>
  <c r="T20" i="1" s="1"/>
  <c r="U15" i="1"/>
  <c r="U16" i="1" s="1"/>
  <c r="V15" i="1"/>
  <c r="V16" i="1" s="1"/>
  <c r="V18" i="1" s="1"/>
  <c r="V20" i="1" s="1"/>
  <c r="W15" i="1"/>
  <c r="W16" i="1" s="1"/>
  <c r="W17" i="1" s="1"/>
  <c r="X15" i="1"/>
  <c r="X16" i="1" s="1"/>
  <c r="X18" i="1" s="1"/>
  <c r="X20" i="1" s="1"/>
  <c r="Y15" i="1"/>
  <c r="Y16" i="1" s="1"/>
  <c r="K16" i="1"/>
  <c r="K18" i="1" s="1"/>
  <c r="K20" i="1" s="1"/>
  <c r="O16" i="1"/>
  <c r="O17" i="1" s="1"/>
  <c r="D7" i="1"/>
  <c r="Y18" i="1" l="1"/>
  <c r="Y20" i="1" s="1"/>
  <c r="U18" i="1"/>
  <c r="U20" i="1" s="1"/>
  <c r="Q18" i="1"/>
  <c r="Q20" i="1" s="1"/>
  <c r="M18" i="1"/>
  <c r="M20" i="1" s="1"/>
  <c r="L18" i="1"/>
  <c r="L20" i="1" s="1"/>
  <c r="H18" i="1"/>
  <c r="H20" i="1" s="1"/>
  <c r="G18" i="1"/>
  <c r="G20" i="1" s="1"/>
  <c r="D18" i="1"/>
  <c r="D20" i="1" s="1"/>
  <c r="J17" i="1"/>
  <c r="J18" i="1"/>
  <c r="J20" i="1" s="1"/>
  <c r="E17" i="1"/>
  <c r="E18" i="1"/>
  <c r="E20" i="1" s="1"/>
  <c r="F18" i="1"/>
  <c r="F20" i="1" s="1"/>
  <c r="I18" i="1"/>
  <c r="I20" i="1" s="1"/>
  <c r="W18" i="1"/>
  <c r="W20" i="1" s="1"/>
  <c r="S18" i="1"/>
  <c r="S20" i="1" s="1"/>
  <c r="O18" i="1"/>
  <c r="O20" i="1" s="1"/>
  <c r="Y17" i="1"/>
  <c r="Q17" i="1"/>
  <c r="M17" i="1"/>
  <c r="X17" i="1"/>
  <c r="T17" i="1"/>
  <c r="P17" i="1"/>
  <c r="H17" i="1"/>
  <c r="U17" i="1"/>
  <c r="L17" i="1"/>
  <c r="K17" i="1"/>
  <c r="G17" i="1"/>
  <c r="D17" i="1"/>
  <c r="V17" i="1"/>
  <c r="R17" i="1"/>
  <c r="N17" i="1"/>
  <c r="D8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E5" i="1"/>
  <c r="E4" i="1"/>
  <c r="E7" i="1"/>
  <c r="F6" i="1"/>
  <c r="F7" i="1" s="1"/>
  <c r="G6" i="1"/>
  <c r="G7" i="1" s="1"/>
  <c r="H7" i="1"/>
  <c r="I6" i="1"/>
  <c r="I7" i="1" s="1"/>
  <c r="J6" i="1"/>
  <c r="J7" i="1" s="1"/>
  <c r="K6" i="1"/>
  <c r="K7" i="1" s="1"/>
  <c r="L6" i="1"/>
  <c r="M6" i="1"/>
  <c r="M7" i="1" s="1"/>
  <c r="N6" i="1"/>
  <c r="N7" i="1" s="1"/>
  <c r="O6" i="1"/>
  <c r="P6" i="1"/>
  <c r="P7" i="1" s="1"/>
  <c r="Q6" i="1"/>
  <c r="Q7" i="1" s="1"/>
  <c r="Q8" i="1" s="1"/>
  <c r="R6" i="1"/>
  <c r="R7" i="1" s="1"/>
  <c r="S6" i="1"/>
  <c r="S7" i="1" s="1"/>
  <c r="S8" i="1" s="1"/>
  <c r="T6" i="1"/>
  <c r="T7" i="1" s="1"/>
  <c r="U6" i="1"/>
  <c r="U7" i="1" s="1"/>
  <c r="U8" i="1" s="1"/>
  <c r="V6" i="1"/>
  <c r="V7" i="1" s="1"/>
  <c r="W6" i="1"/>
  <c r="W7" i="1" s="1"/>
  <c r="W8" i="1" s="1"/>
  <c r="X7" i="1"/>
  <c r="Y7" i="1"/>
  <c r="Y8" i="1" s="1"/>
  <c r="T8" i="1" l="1"/>
  <c r="E8" i="1"/>
  <c r="X8" i="1"/>
  <c r="P8" i="1"/>
  <c r="H8" i="1"/>
  <c r="V8" i="1"/>
  <c r="R8" i="1"/>
  <c r="L7" i="1"/>
  <c r="L8" i="1" s="1"/>
  <c r="O7" i="1"/>
  <c r="O8" i="1" s="1"/>
  <c r="G8" i="1"/>
  <c r="K8" i="1"/>
  <c r="N8" i="1"/>
  <c r="N9" i="1" s="1"/>
  <c r="J8" i="1"/>
  <c r="M8" i="1"/>
  <c r="I8" i="1"/>
  <c r="F8" i="1"/>
  <c r="F9" i="1" s="1"/>
  <c r="X9" i="1" l="1"/>
  <c r="S9" i="1"/>
  <c r="P9" i="1"/>
  <c r="Q9" i="1"/>
  <c r="M9" i="1"/>
  <c r="G9" i="1"/>
  <c r="E9" i="1"/>
  <c r="H9" i="1"/>
  <c r="W9" i="1"/>
  <c r="O9" i="1"/>
  <c r="V9" i="1"/>
  <c r="L9" i="1"/>
  <c r="U9" i="1"/>
  <c r="J9" i="1"/>
  <c r="K9" i="1"/>
  <c r="Y9" i="1"/>
  <c r="D9" i="1"/>
  <c r="T9" i="1"/>
  <c r="I9" i="1"/>
  <c r="R9" i="1"/>
</calcChain>
</file>

<file path=xl/sharedStrings.xml><?xml version="1.0" encoding="utf-8"?>
<sst xmlns="http://schemas.openxmlformats.org/spreadsheetml/2006/main" count="32" uniqueCount="29">
  <si>
    <t>f1</t>
    <phoneticPr fontId="2"/>
  </si>
  <si>
    <t>f2</t>
    <phoneticPr fontId="2"/>
  </si>
  <si>
    <t>d</t>
    <phoneticPr fontId="2"/>
  </si>
  <si>
    <t>f</t>
    <phoneticPr fontId="2"/>
  </si>
  <si>
    <t>b</t>
    <phoneticPr fontId="2"/>
  </si>
  <si>
    <t>t</t>
    <phoneticPr fontId="2"/>
  </si>
  <si>
    <t>db</t>
    <phoneticPr fontId="2"/>
  </si>
  <si>
    <t>[℃]</t>
    <phoneticPr fontId="2"/>
  </si>
  <si>
    <t>[mm]</t>
    <phoneticPr fontId="2"/>
  </si>
  <si>
    <t>[mm]</t>
    <phoneticPr fontId="2"/>
  </si>
  <si>
    <t>[mm]</t>
    <phoneticPr fontId="2"/>
  </si>
  <si>
    <t>温度</t>
    <rPh sb="0" eb="2">
      <t>オンド</t>
    </rPh>
    <phoneticPr fontId="2"/>
  </si>
  <si>
    <t>主鏡焦点距離</t>
    <rPh sb="0" eb="2">
      <t>シュキョウ</t>
    </rPh>
    <rPh sb="2" eb="4">
      <t>ショウテン</t>
    </rPh>
    <rPh sb="4" eb="6">
      <t>キョリ</t>
    </rPh>
    <phoneticPr fontId="2"/>
  </si>
  <si>
    <t>副鏡焦点距離</t>
    <rPh sb="0" eb="1">
      <t>フク</t>
    </rPh>
    <rPh sb="1" eb="2">
      <t>キョウ</t>
    </rPh>
    <rPh sb="2" eb="4">
      <t>ショウテン</t>
    </rPh>
    <rPh sb="4" eb="6">
      <t>キョリ</t>
    </rPh>
    <phoneticPr fontId="2"/>
  </si>
  <si>
    <t>主鏡副鏡間距離</t>
    <rPh sb="0" eb="2">
      <t>シュキョウ</t>
    </rPh>
    <rPh sb="2" eb="3">
      <t>フク</t>
    </rPh>
    <rPh sb="3" eb="5">
      <t>キョウカン</t>
    </rPh>
    <rPh sb="5" eb="7">
      <t>キョリ</t>
    </rPh>
    <phoneticPr fontId="2"/>
  </si>
  <si>
    <t>合成焦点距離</t>
    <rPh sb="0" eb="2">
      <t>ゴウセイ</t>
    </rPh>
    <rPh sb="2" eb="4">
      <t>ショウテン</t>
    </rPh>
    <rPh sb="4" eb="6">
      <t>キョリ</t>
    </rPh>
    <phoneticPr fontId="2"/>
  </si>
  <si>
    <t>バックフォーカス</t>
    <phoneticPr fontId="2"/>
  </si>
  <si>
    <t>焦点距離はほとんど変わらないが、焦点の位置は約6℃の変化で1mm移動する。</t>
    <rPh sb="0" eb="2">
      <t>ショウテン</t>
    </rPh>
    <rPh sb="2" eb="4">
      <t>キョリ</t>
    </rPh>
    <rPh sb="9" eb="10">
      <t>カ</t>
    </rPh>
    <rPh sb="16" eb="18">
      <t>ショウテン</t>
    </rPh>
    <rPh sb="19" eb="21">
      <t>イチ</t>
    </rPh>
    <rPh sb="22" eb="23">
      <t>ヤク</t>
    </rPh>
    <rPh sb="26" eb="28">
      <t>ヘンカ</t>
    </rPh>
    <rPh sb="32" eb="34">
      <t>イドウ</t>
    </rPh>
    <phoneticPr fontId="2"/>
  </si>
  <si>
    <t>よってフォーカス機構は必ず必要になる</t>
    <rPh sb="8" eb="10">
      <t>キコウ</t>
    </rPh>
    <rPh sb="11" eb="12">
      <t>カナラ</t>
    </rPh>
    <rPh sb="13" eb="15">
      <t>ヒツヨウ</t>
    </rPh>
    <phoneticPr fontId="2"/>
  </si>
  <si>
    <t>バックフォーカス</t>
    <phoneticPr fontId="2"/>
  </si>
  <si>
    <t>b'</t>
    <phoneticPr fontId="2"/>
  </si>
  <si>
    <t>[mm]</t>
    <phoneticPr fontId="2"/>
  </si>
  <si>
    <t>d'</t>
    <phoneticPr fontId="2"/>
  </si>
  <si>
    <t>[mm]</t>
    <phoneticPr fontId="2"/>
  </si>
  <si>
    <t>①dを固定の場合</t>
    <rPh sb="3" eb="5">
      <t>コテイ</t>
    </rPh>
    <rPh sb="6" eb="8">
      <t>バアイ</t>
    </rPh>
    <phoneticPr fontId="2"/>
  </si>
  <si>
    <t>②bを固定の場合</t>
    <rPh sb="3" eb="5">
      <t>コテイ</t>
    </rPh>
    <rPh sb="6" eb="8">
      <t>バアイ</t>
    </rPh>
    <phoneticPr fontId="2"/>
  </si>
  <si>
    <t>f'</t>
    <phoneticPr fontId="2"/>
  </si>
  <si>
    <t>dd'</t>
    <phoneticPr fontId="2"/>
  </si>
  <si>
    <t>ピントハンドル回転数（概算）</t>
    <rPh sb="7" eb="9">
      <t>カイテン</t>
    </rPh>
    <rPh sb="9" eb="10">
      <t>スウ</t>
    </rPh>
    <rPh sb="11" eb="13">
      <t>ガイサン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</si>
</sst>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0"/>
  <sheetViews>
    <sheetView tabSelected="1" workbookViewId="0">
      <selection activeCell="D17" sqref="D17"/>
    </sheetView>
  </sheetViews>
  <sheetFormatPr defaultRowHeight="13.5" x14ac:dyDescent="0.15"/>
  <cols>
    <col min="1" max="1" width="15.125" bestFit="1" customWidth="1"/>
  </cols>
  <sheetData>
    <row r="2" spans="1:25" x14ac:dyDescent="0.15">
      <c r="A2" t="s">
        <v>24</v>
      </c>
    </row>
    <row r="3" spans="1:25" x14ac:dyDescent="0.15">
      <c r="A3" t="s">
        <v>11</v>
      </c>
      <c r="B3" t="s">
        <v>5</v>
      </c>
      <c r="C3" t="s">
        <v>7</v>
      </c>
      <c r="D3">
        <v>20</v>
      </c>
      <c r="E3">
        <v>15</v>
      </c>
      <c r="F3">
        <v>10</v>
      </c>
      <c r="G3">
        <v>5</v>
      </c>
      <c r="H3">
        <v>0</v>
      </c>
      <c r="I3">
        <v>-5</v>
      </c>
      <c r="J3">
        <v>-10</v>
      </c>
      <c r="K3">
        <v>-15</v>
      </c>
      <c r="L3">
        <v>-20</v>
      </c>
      <c r="M3">
        <v>-25</v>
      </c>
      <c r="N3">
        <v>-30</v>
      </c>
      <c r="O3">
        <v>-35</v>
      </c>
      <c r="P3">
        <v>-40</v>
      </c>
      <c r="Q3">
        <v>-45</v>
      </c>
      <c r="R3">
        <v>-50</v>
      </c>
      <c r="S3">
        <v>-55</v>
      </c>
      <c r="T3">
        <v>-60</v>
      </c>
      <c r="U3">
        <v>-65</v>
      </c>
      <c r="V3">
        <v>-70</v>
      </c>
      <c r="W3">
        <v>-75</v>
      </c>
      <c r="X3">
        <v>-80</v>
      </c>
      <c r="Y3">
        <v>-85</v>
      </c>
    </row>
    <row r="4" spans="1:25" x14ac:dyDescent="0.15">
      <c r="A4" t="s">
        <v>12</v>
      </c>
      <c r="B4" t="s">
        <v>0</v>
      </c>
      <c r="C4" t="s">
        <v>8</v>
      </c>
      <c r="D4">
        <v>406.4</v>
      </c>
      <c r="E4">
        <f>$D$4*(1-3.2*10^-6*($D$3-E$3))</f>
        <v>406.39349759999999</v>
      </c>
      <c r="F4">
        <f t="shared" ref="F4:Y4" si="0">$D$4*(1-3.2*10^-6*($D$3-F$3))</f>
        <v>406.38699519999994</v>
      </c>
      <c r="G4">
        <f t="shared" si="0"/>
        <v>406.38049279999996</v>
      </c>
      <c r="H4">
        <f t="shared" si="0"/>
        <v>406.37399039999997</v>
      </c>
      <c r="I4">
        <f t="shared" si="0"/>
        <v>406.36748799999998</v>
      </c>
      <c r="J4">
        <f t="shared" si="0"/>
        <v>406.36098559999999</v>
      </c>
      <c r="K4">
        <f t="shared" si="0"/>
        <v>406.3544832</v>
      </c>
      <c r="L4">
        <f t="shared" si="0"/>
        <v>406.34798079999996</v>
      </c>
      <c r="M4">
        <f t="shared" si="0"/>
        <v>406.34147839999997</v>
      </c>
      <c r="N4">
        <f t="shared" si="0"/>
        <v>406.33497599999998</v>
      </c>
      <c r="O4">
        <f t="shared" si="0"/>
        <v>406.3284736</v>
      </c>
      <c r="P4">
        <f t="shared" si="0"/>
        <v>406.32197120000001</v>
      </c>
      <c r="Q4">
        <f t="shared" si="0"/>
        <v>406.31546879999996</v>
      </c>
      <c r="R4">
        <f t="shared" si="0"/>
        <v>406.30896639999997</v>
      </c>
      <c r="S4">
        <f t="shared" si="0"/>
        <v>406.30246399999999</v>
      </c>
      <c r="T4">
        <f t="shared" si="0"/>
        <v>406.29596159999994</v>
      </c>
      <c r="U4">
        <f t="shared" si="0"/>
        <v>406.28945919999995</v>
      </c>
      <c r="V4">
        <f t="shared" si="0"/>
        <v>406.28295680000002</v>
      </c>
      <c r="W4">
        <f t="shared" si="0"/>
        <v>406.27645439999998</v>
      </c>
      <c r="X4">
        <f t="shared" si="0"/>
        <v>406.26995199999999</v>
      </c>
      <c r="Y4">
        <f t="shared" si="0"/>
        <v>406.2634496</v>
      </c>
    </row>
    <row r="5" spans="1:25" x14ac:dyDescent="0.15">
      <c r="A5" t="s">
        <v>13</v>
      </c>
      <c r="B5" t="s">
        <v>1</v>
      </c>
      <c r="C5" t="s">
        <v>9</v>
      </c>
      <c r="D5">
        <v>-127</v>
      </c>
      <c r="E5">
        <f>$D$5*(1-3.2*10^-6*($D$3-E$3))</f>
        <v>-126.997968</v>
      </c>
      <c r="F5">
        <f t="shared" ref="F5:Y5" si="1">$D$5*(1-3.2*10^-6*($D$3-F$3))</f>
        <v>-126.995936</v>
      </c>
      <c r="G5">
        <f t="shared" si="1"/>
        <v>-126.993904</v>
      </c>
      <c r="H5">
        <f t="shared" si="1"/>
        <v>-126.991872</v>
      </c>
      <c r="I5">
        <f t="shared" si="1"/>
        <v>-126.98984</v>
      </c>
      <c r="J5">
        <f t="shared" si="1"/>
        <v>-126.987808</v>
      </c>
      <c r="K5">
        <f t="shared" si="1"/>
        <v>-126.985776</v>
      </c>
      <c r="L5">
        <f t="shared" si="1"/>
        <v>-126.983744</v>
      </c>
      <c r="M5">
        <f t="shared" si="1"/>
        <v>-126.981712</v>
      </c>
      <c r="N5">
        <f t="shared" si="1"/>
        <v>-126.97967999999999</v>
      </c>
      <c r="O5">
        <f t="shared" si="1"/>
        <v>-126.977648</v>
      </c>
      <c r="P5">
        <f t="shared" si="1"/>
        <v>-126.975616</v>
      </c>
      <c r="Q5">
        <f t="shared" si="1"/>
        <v>-126.973584</v>
      </c>
      <c r="R5">
        <f t="shared" si="1"/>
        <v>-126.971552</v>
      </c>
      <c r="S5">
        <f t="shared" si="1"/>
        <v>-126.96952</v>
      </c>
      <c r="T5">
        <f t="shared" si="1"/>
        <v>-126.96748799999999</v>
      </c>
      <c r="U5">
        <f t="shared" si="1"/>
        <v>-126.96545599999999</v>
      </c>
      <c r="V5">
        <f t="shared" si="1"/>
        <v>-126.963424</v>
      </c>
      <c r="W5">
        <f t="shared" si="1"/>
        <v>-126.961392</v>
      </c>
      <c r="X5">
        <f t="shared" si="1"/>
        <v>-126.95936</v>
      </c>
      <c r="Y5">
        <f t="shared" si="1"/>
        <v>-126.957328</v>
      </c>
    </row>
    <row r="6" spans="1:25" x14ac:dyDescent="0.15">
      <c r="A6" t="s">
        <v>14</v>
      </c>
      <c r="B6" t="s">
        <v>2</v>
      </c>
      <c r="C6" t="s">
        <v>10</v>
      </c>
      <c r="D6" s="4">
        <v>304.8</v>
      </c>
      <c r="E6">
        <f t="shared" ref="E6:W6" si="2">$D$6*(1-23*10^-6*($D$3-E$3))</f>
        <v>304.764948</v>
      </c>
      <c r="F6">
        <f t="shared" si="2"/>
        <v>304.72989600000005</v>
      </c>
      <c r="G6">
        <f t="shared" si="2"/>
        <v>304.69484399999999</v>
      </c>
      <c r="H6">
        <f t="shared" si="2"/>
        <v>304.65979199999998</v>
      </c>
      <c r="I6">
        <f t="shared" si="2"/>
        <v>304.62474000000003</v>
      </c>
      <c r="J6">
        <f t="shared" si="2"/>
        <v>304.58968800000002</v>
      </c>
      <c r="K6">
        <f t="shared" si="2"/>
        <v>304.55463600000002</v>
      </c>
      <c r="L6">
        <f t="shared" si="2"/>
        <v>304.51958400000001</v>
      </c>
      <c r="M6">
        <f t="shared" si="2"/>
        <v>304.484532</v>
      </c>
      <c r="N6">
        <f t="shared" si="2"/>
        <v>304.44947999999999</v>
      </c>
      <c r="O6">
        <f t="shared" si="2"/>
        <v>304.41442800000004</v>
      </c>
      <c r="P6">
        <f t="shared" si="2"/>
        <v>304.37937599999998</v>
      </c>
      <c r="Q6">
        <f t="shared" si="2"/>
        <v>304.34432400000003</v>
      </c>
      <c r="R6">
        <f t="shared" si="2"/>
        <v>304.30927200000002</v>
      </c>
      <c r="S6">
        <f t="shared" si="2"/>
        <v>304.27422000000001</v>
      </c>
      <c r="T6">
        <f t="shared" si="2"/>
        <v>304.23916800000001</v>
      </c>
      <c r="U6">
        <f t="shared" si="2"/>
        <v>304.204116</v>
      </c>
      <c r="V6">
        <f t="shared" si="2"/>
        <v>304.16906399999999</v>
      </c>
      <c r="W6">
        <f t="shared" si="2"/>
        <v>304.13401200000004</v>
      </c>
      <c r="X6">
        <f t="shared" ref="X6:Y6" si="3">$D$6*(1-23*10^-6*($D$3-X$3))</f>
        <v>304.09896000000003</v>
      </c>
      <c r="Y6">
        <f t="shared" si="3"/>
        <v>304.06390800000003</v>
      </c>
    </row>
    <row r="7" spans="1:25" x14ac:dyDescent="0.15">
      <c r="A7" t="s">
        <v>15</v>
      </c>
      <c r="B7" s="1" t="s">
        <v>3</v>
      </c>
      <c r="C7" s="1" t="s">
        <v>10</v>
      </c>
      <c r="D7" s="1">
        <f>D$4*D$5/(D$4+D$5-D$6)</f>
        <v>2031.999999999997</v>
      </c>
      <c r="E7" s="1">
        <f>E$4*E$5/(E$4+E$5-E$6)</f>
        <v>2034.3843753080605</v>
      </c>
      <c r="F7" s="1">
        <f t="shared" ref="F7:Y7" si="4">F$4*F$5/(F$4+F$5-F$6)</f>
        <v>2036.7745070938433</v>
      </c>
      <c r="G7" s="1">
        <f t="shared" si="4"/>
        <v>2039.1704162251315</v>
      </c>
      <c r="H7" s="1">
        <f t="shared" si="4"/>
        <v>2041.5721236706686</v>
      </c>
      <c r="I7" s="1">
        <f t="shared" si="4"/>
        <v>2043.9796505008096</v>
      </c>
      <c r="J7" s="1">
        <f t="shared" si="4"/>
        <v>2046.3930178881308</v>
      </c>
      <c r="K7" s="1">
        <f t="shared" si="4"/>
        <v>2048.8122471080346</v>
      </c>
      <c r="L7" s="1">
        <f t="shared" si="4"/>
        <v>2051.2373595393669</v>
      </c>
      <c r="M7" s="1">
        <f t="shared" si="4"/>
        <v>2053.6683766650908</v>
      </c>
      <c r="N7" s="1">
        <f t="shared" si="4"/>
        <v>2056.1053200728784</v>
      </c>
      <c r="O7" s="1">
        <f t="shared" si="4"/>
        <v>2058.548211455749</v>
      </c>
      <c r="P7" s="1">
        <f t="shared" si="4"/>
        <v>2060.997072612759</v>
      </c>
      <c r="Q7" s="1">
        <f t="shared" si="4"/>
        <v>2063.4519254495776</v>
      </c>
      <c r="R7" s="1">
        <f t="shared" si="4"/>
        <v>2065.9127919792272</v>
      </c>
      <c r="S7" s="1">
        <f t="shared" si="4"/>
        <v>2068.3796943226662</v>
      </c>
      <c r="T7" s="1">
        <f t="shared" si="4"/>
        <v>2070.8526547094693</v>
      </c>
      <c r="U7" s="1">
        <f t="shared" si="4"/>
        <v>2073.3316954785419</v>
      </c>
      <c r="V7" s="1">
        <f t="shared" si="4"/>
        <v>2075.8168390787268</v>
      </c>
      <c r="W7" s="1">
        <f t="shared" si="4"/>
        <v>2078.3081080695056</v>
      </c>
      <c r="X7" s="1">
        <f t="shared" si="4"/>
        <v>2080.805525121727</v>
      </c>
      <c r="Y7" s="1">
        <f t="shared" si="4"/>
        <v>2083.3091130182215</v>
      </c>
    </row>
    <row r="8" spans="1:25" x14ac:dyDescent="0.15">
      <c r="A8" t="s">
        <v>16</v>
      </c>
      <c r="B8" t="s">
        <v>4</v>
      </c>
      <c r="C8" t="s">
        <v>10</v>
      </c>
      <c r="D8">
        <f t="shared" ref="D8:Y8" si="5">D$7-(D$7+$D$4)/$D$4*D$6</f>
        <v>203.19999999999914</v>
      </c>
      <c r="E8">
        <f t="shared" si="5"/>
        <v>204.00661147938513</v>
      </c>
      <c r="F8">
        <f t="shared" si="5"/>
        <v>204.81507437593427</v>
      </c>
      <c r="G8">
        <f t="shared" si="5"/>
        <v>205.62539540148123</v>
      </c>
      <c r="H8">
        <f t="shared" si="5"/>
        <v>206.43758130033348</v>
      </c>
      <c r="I8">
        <f t="shared" si="5"/>
        <v>207.25163884948074</v>
      </c>
      <c r="J8">
        <f t="shared" si="5"/>
        <v>208.06757485878961</v>
      </c>
      <c r="K8">
        <f t="shared" si="5"/>
        <v>208.88539617119977</v>
      </c>
      <c r="L8">
        <f t="shared" si="5"/>
        <v>209.70510966292386</v>
      </c>
      <c r="M8">
        <f t="shared" si="5"/>
        <v>210.5267222436587</v>
      </c>
      <c r="N8">
        <f t="shared" si="5"/>
        <v>211.35024085678242</v>
      </c>
      <c r="O8">
        <f t="shared" si="5"/>
        <v>212.17567247955549</v>
      </c>
      <c r="P8">
        <f t="shared" si="5"/>
        <v>213.00302412334395</v>
      </c>
      <c r="Q8">
        <f t="shared" si="5"/>
        <v>213.83230283380431</v>
      </c>
      <c r="R8">
        <f t="shared" si="5"/>
        <v>214.66351569112157</v>
      </c>
      <c r="S8">
        <f t="shared" si="5"/>
        <v>215.49666981019641</v>
      </c>
      <c r="T8">
        <f t="shared" si="5"/>
        <v>216.33177234086611</v>
      </c>
      <c r="U8">
        <f t="shared" si="5"/>
        <v>217.16883046813086</v>
      </c>
      <c r="V8">
        <f t="shared" si="5"/>
        <v>218.00785141235133</v>
      </c>
      <c r="W8">
        <f t="shared" si="5"/>
        <v>218.84884242947464</v>
      </c>
      <c r="X8">
        <f t="shared" si="5"/>
        <v>219.69181081126635</v>
      </c>
      <c r="Y8">
        <f t="shared" si="5"/>
        <v>220.53676388550934</v>
      </c>
    </row>
    <row r="9" spans="1:25" x14ac:dyDescent="0.15">
      <c r="B9" t="s">
        <v>6</v>
      </c>
      <c r="D9">
        <f>D8-$N$8</f>
        <v>-8.1502408567832845</v>
      </c>
      <c r="E9">
        <f t="shared" ref="E9:Y9" si="6">E8-$N$8</f>
        <v>-7.343629377397292</v>
      </c>
      <c r="F9">
        <f t="shared" si="6"/>
        <v>-6.5351664808481473</v>
      </c>
      <c r="G9">
        <f t="shared" si="6"/>
        <v>-5.7248454553011925</v>
      </c>
      <c r="H9">
        <f t="shared" si="6"/>
        <v>-4.9126595564489435</v>
      </c>
      <c r="I9">
        <f t="shared" si="6"/>
        <v>-4.0986020073016789</v>
      </c>
      <c r="J9">
        <f t="shared" si="6"/>
        <v>-3.2826659979928081</v>
      </c>
      <c r="K9">
        <f t="shared" si="6"/>
        <v>-2.4648446855826478</v>
      </c>
      <c r="L9">
        <f t="shared" si="6"/>
        <v>-1.6451311938585604</v>
      </c>
      <c r="M9">
        <f t="shared" si="6"/>
        <v>-0.82351861312372421</v>
      </c>
      <c r="N9">
        <f t="shared" si="6"/>
        <v>0</v>
      </c>
      <c r="O9">
        <f t="shared" si="6"/>
        <v>0.82543162277306692</v>
      </c>
      <c r="P9">
        <f t="shared" si="6"/>
        <v>1.6527832665615279</v>
      </c>
      <c r="Q9">
        <f t="shared" si="6"/>
        <v>2.4820619770218855</v>
      </c>
      <c r="R9">
        <f t="shared" si="6"/>
        <v>3.313274834339154</v>
      </c>
      <c r="S9">
        <f t="shared" si="6"/>
        <v>4.146428953413988</v>
      </c>
      <c r="T9">
        <f t="shared" si="6"/>
        <v>4.9815314840836891</v>
      </c>
      <c r="U9">
        <f t="shared" si="6"/>
        <v>5.8185896113484432</v>
      </c>
      <c r="V9">
        <f t="shared" si="6"/>
        <v>6.6576105555689082</v>
      </c>
      <c r="W9">
        <f t="shared" si="6"/>
        <v>7.4986015726922233</v>
      </c>
      <c r="X9">
        <f t="shared" si="6"/>
        <v>8.3415699544839299</v>
      </c>
      <c r="Y9">
        <f t="shared" si="6"/>
        <v>9.1865230287269242</v>
      </c>
    </row>
    <row r="11" spans="1:25" x14ac:dyDescent="0.15">
      <c r="A11" s="2" t="s">
        <v>17</v>
      </c>
    </row>
    <row r="12" spans="1:25" x14ac:dyDescent="0.15">
      <c r="A12" s="3" t="s">
        <v>18</v>
      </c>
    </row>
    <row r="13" spans="1:25" x14ac:dyDescent="0.15">
      <c r="A13" s="3"/>
    </row>
    <row r="14" spans="1:25" x14ac:dyDescent="0.15">
      <c r="A14" t="s">
        <v>25</v>
      </c>
    </row>
    <row r="15" spans="1:25" x14ac:dyDescent="0.15">
      <c r="A15" t="s">
        <v>19</v>
      </c>
      <c r="B15" t="s">
        <v>20</v>
      </c>
      <c r="C15" t="s">
        <v>21</v>
      </c>
      <c r="D15" s="4">
        <v>203.2</v>
      </c>
      <c r="E15">
        <f>$D$15*(1-23*10^-6*($D$3-E$3))</f>
        <v>203.17663199999998</v>
      </c>
      <c r="F15">
        <f t="shared" ref="F15:Y15" si="7">$D$15*(1-23*10^-6*($D$3-F$3))</f>
        <v>203.15326400000001</v>
      </c>
      <c r="G15">
        <f t="shared" si="7"/>
        <v>203.12989599999997</v>
      </c>
      <c r="H15">
        <f>$D$15*(1-23*10^-6*($D$3-H$3))</f>
        <v>203.106528</v>
      </c>
      <c r="I15">
        <f t="shared" si="7"/>
        <v>203.08315999999999</v>
      </c>
      <c r="J15">
        <f t="shared" si="7"/>
        <v>203.05979199999999</v>
      </c>
      <c r="K15">
        <f t="shared" si="7"/>
        <v>203.03642400000001</v>
      </c>
      <c r="L15">
        <f t="shared" si="7"/>
        <v>203.01305599999998</v>
      </c>
      <c r="M15">
        <f t="shared" si="7"/>
        <v>202.989688</v>
      </c>
      <c r="N15">
        <f t="shared" si="7"/>
        <v>202.96632</v>
      </c>
      <c r="O15">
        <f t="shared" si="7"/>
        <v>202.94295199999999</v>
      </c>
      <c r="P15">
        <f t="shared" si="7"/>
        <v>202.91958399999999</v>
      </c>
      <c r="Q15">
        <f t="shared" si="7"/>
        <v>202.89621599999998</v>
      </c>
      <c r="R15">
        <f t="shared" si="7"/>
        <v>202.87284799999998</v>
      </c>
      <c r="S15">
        <f t="shared" si="7"/>
        <v>202.84948</v>
      </c>
      <c r="T15">
        <f t="shared" si="7"/>
        <v>202.82611199999999</v>
      </c>
      <c r="U15">
        <f t="shared" si="7"/>
        <v>202.80274399999999</v>
      </c>
      <c r="V15">
        <f t="shared" si="7"/>
        <v>202.77937599999998</v>
      </c>
      <c r="W15">
        <f t="shared" si="7"/>
        <v>202.75600799999998</v>
      </c>
      <c r="X15">
        <f t="shared" si="7"/>
        <v>202.73264</v>
      </c>
      <c r="Y15">
        <f t="shared" si="7"/>
        <v>202.709272</v>
      </c>
    </row>
    <row r="16" spans="1:25" x14ac:dyDescent="0.15">
      <c r="B16" t="s">
        <v>22</v>
      </c>
      <c r="C16" t="s">
        <v>23</v>
      </c>
      <c r="D16">
        <f>((D4+2*D5-D15)+SQRT((D4+2*D5-D15)^2-4*(D4*D5-D4*D15-D5*D15)))/2</f>
        <v>304.79999999999995</v>
      </c>
      <c r="E16">
        <f>((E4+2*E5-E15)+SQRT((E4+2*E5-E15)^2-4*(E4*E5-E4*E15-E5*E15)))/2</f>
        <v>304.7958969457402</v>
      </c>
      <c r="F16">
        <f t="shared" ref="F16:Y16" si="8">((F4+2*F5-F15)+SQRT((F4+2*F5-F15)^2-4*(F4*F5-F4*F15-F5*F15)))/2</f>
        <v>304.79179393681096</v>
      </c>
      <c r="G16">
        <f t="shared" si="8"/>
        <v>304.78769097321839</v>
      </c>
      <c r="H16">
        <f t="shared" si="8"/>
        <v>304.7835880549685</v>
      </c>
      <c r="I16">
        <f t="shared" si="8"/>
        <v>304.77948518206722</v>
      </c>
      <c r="J16">
        <f t="shared" si="8"/>
        <v>304.77538235452045</v>
      </c>
      <c r="K16">
        <f t="shared" si="8"/>
        <v>304.77127957233438</v>
      </c>
      <c r="L16">
        <f t="shared" si="8"/>
        <v>304.76717683551482</v>
      </c>
      <c r="M16">
        <f t="shared" si="8"/>
        <v>304.76307414406801</v>
      </c>
      <c r="N16">
        <f t="shared" si="8"/>
        <v>304.75897149799982</v>
      </c>
      <c r="O16">
        <f t="shared" si="8"/>
        <v>304.75486889731621</v>
      </c>
      <c r="P16">
        <f t="shared" si="8"/>
        <v>304.75076634202333</v>
      </c>
      <c r="Q16">
        <f t="shared" si="8"/>
        <v>304.74666383212701</v>
      </c>
      <c r="R16">
        <f t="shared" si="8"/>
        <v>304.74256136763347</v>
      </c>
      <c r="S16">
        <f t="shared" si="8"/>
        <v>304.73845894854867</v>
      </c>
      <c r="T16">
        <f t="shared" si="8"/>
        <v>304.7343565748784</v>
      </c>
      <c r="U16">
        <f t="shared" si="8"/>
        <v>304.73025424662904</v>
      </c>
      <c r="V16">
        <f t="shared" si="8"/>
        <v>304.72615196380639</v>
      </c>
      <c r="W16">
        <f t="shared" si="8"/>
        <v>304.7220497264164</v>
      </c>
      <c r="X16">
        <f t="shared" si="8"/>
        <v>304.71794753446522</v>
      </c>
      <c r="Y16">
        <f t="shared" si="8"/>
        <v>304.71384538795888</v>
      </c>
    </row>
    <row r="17" spans="1:25" x14ac:dyDescent="0.15">
      <c r="B17" s="1" t="s">
        <v>26</v>
      </c>
      <c r="C17" s="1" t="s">
        <v>23</v>
      </c>
      <c r="D17" s="1">
        <f>D4*D5/(D4+D5-D16)</f>
        <v>2032.0000000000016</v>
      </c>
      <c r="E17" s="1">
        <f>E4*E5/(E4+E5-E16)</f>
        <v>2031.905590226369</v>
      </c>
      <c r="F17" s="1">
        <f t="shared" ref="F17:Y17" si="9">F4*F5/(F4+F5-F16)</f>
        <v>2031.8111805978006</v>
      </c>
      <c r="G17" s="1">
        <f t="shared" si="9"/>
        <v>2031.7167711143052</v>
      </c>
      <c r="H17" s="1">
        <f t="shared" si="9"/>
        <v>2031.6223617758997</v>
      </c>
      <c r="I17" s="1">
        <f t="shared" si="9"/>
        <v>2031.5279525826106</v>
      </c>
      <c r="J17" s="1">
        <f t="shared" si="9"/>
        <v>2031.4335435344644</v>
      </c>
      <c r="K17" s="1">
        <f t="shared" si="9"/>
        <v>2031.33913463147</v>
      </c>
      <c r="L17" s="1">
        <f t="shared" si="9"/>
        <v>2031.2447258736486</v>
      </c>
      <c r="M17" s="1">
        <f t="shared" si="9"/>
        <v>2031.1503172610142</v>
      </c>
      <c r="N17" s="1">
        <f t="shared" si="9"/>
        <v>2031.0559087935983</v>
      </c>
      <c r="O17" s="1">
        <f t="shared" si="9"/>
        <v>2030.961500471414</v>
      </c>
      <c r="P17" s="1">
        <f t="shared" si="9"/>
        <v>2030.8670922944748</v>
      </c>
      <c r="Q17" s="1">
        <f t="shared" si="9"/>
        <v>2030.7726842628076</v>
      </c>
      <c r="R17" s="1">
        <f t="shared" si="9"/>
        <v>2030.6782763764265</v>
      </c>
      <c r="S17" s="1">
        <f t="shared" si="9"/>
        <v>2030.5838686353541</v>
      </c>
      <c r="T17" s="1">
        <f t="shared" si="9"/>
        <v>2030.4894610396127</v>
      </c>
      <c r="U17" s="1">
        <f t="shared" si="9"/>
        <v>2030.3950535892127</v>
      </c>
      <c r="V17" s="1">
        <f t="shared" si="9"/>
        <v>2030.3006462841818</v>
      </c>
      <c r="W17" s="1">
        <f t="shared" si="9"/>
        <v>2030.2062391245324</v>
      </c>
      <c r="X17" s="1">
        <f t="shared" si="9"/>
        <v>2030.111832110289</v>
      </c>
      <c r="Y17" s="1">
        <f t="shared" si="9"/>
        <v>2030.0174252414658</v>
      </c>
    </row>
    <row r="18" spans="1:25" x14ac:dyDescent="0.15">
      <c r="B18" t="s">
        <v>27</v>
      </c>
      <c r="D18">
        <f>(D$16-D$6)-($N$16-$N$6)</f>
        <v>-0.30949149799988618</v>
      </c>
      <c r="E18">
        <f t="shared" ref="E18:Y18" si="10">(E$16-E$6)-($N$16-$N$6)</f>
        <v>-0.27854255225963698</v>
      </c>
      <c r="F18">
        <f t="shared" si="10"/>
        <v>-0.24759356118892129</v>
      </c>
      <c r="G18">
        <f t="shared" si="10"/>
        <v>-0.21664452478142948</v>
      </c>
      <c r="H18">
        <f t="shared" si="10"/>
        <v>-0.1856954430313067</v>
      </c>
      <c r="I18">
        <f t="shared" si="10"/>
        <v>-0.15474631593264121</v>
      </c>
      <c r="J18">
        <f t="shared" si="10"/>
        <v>-0.12379714347940762</v>
      </c>
      <c r="K18">
        <f t="shared" si="10"/>
        <v>-9.2847925665466846E-2</v>
      </c>
      <c r="L18">
        <f t="shared" si="10"/>
        <v>-6.189866248502085E-2</v>
      </c>
      <c r="M18">
        <f t="shared" si="10"/>
        <v>-3.0949353931816859E-2</v>
      </c>
      <c r="N18">
        <f t="shared" si="10"/>
        <v>0</v>
      </c>
      <c r="O18">
        <f t="shared" si="10"/>
        <v>3.0949399316341442E-2</v>
      </c>
      <c r="P18">
        <f t="shared" si="10"/>
        <v>6.1898844023517086E-2</v>
      </c>
      <c r="Q18">
        <f t="shared" si="10"/>
        <v>9.284833412715443E-2</v>
      </c>
      <c r="R18">
        <f t="shared" si="10"/>
        <v>0.12379786963361994</v>
      </c>
      <c r="S18">
        <f t="shared" si="10"/>
        <v>0.15474745054882533</v>
      </c>
      <c r="T18">
        <f t="shared" si="10"/>
        <v>0.18569707687856862</v>
      </c>
      <c r="U18">
        <f t="shared" si="10"/>
        <v>0.21664674862921629</v>
      </c>
      <c r="V18">
        <f t="shared" si="10"/>
        <v>0.24759646580656636</v>
      </c>
      <c r="W18">
        <f t="shared" si="10"/>
        <v>0.27854622841653054</v>
      </c>
      <c r="X18">
        <f t="shared" si="10"/>
        <v>0.30949603646536161</v>
      </c>
      <c r="Y18">
        <f t="shared" si="10"/>
        <v>0.34044588995902814</v>
      </c>
    </row>
    <row r="20" spans="1:25" x14ac:dyDescent="0.15">
      <c r="A20" t="s">
        <v>28</v>
      </c>
      <c r="D20">
        <f>D18/0.5</f>
        <v>-0.61898299599977236</v>
      </c>
      <c r="E20">
        <f t="shared" ref="E20:Y20" si="11">E18/0.5</f>
        <v>-0.55708510451927395</v>
      </c>
      <c r="F20">
        <f t="shared" si="11"/>
        <v>-0.49518712237784257</v>
      </c>
      <c r="G20">
        <f t="shared" si="11"/>
        <v>-0.43328904956285896</v>
      </c>
      <c r="H20">
        <f t="shared" si="11"/>
        <v>-0.37139088606261339</v>
      </c>
      <c r="I20">
        <f t="shared" si="11"/>
        <v>-0.30949263186528242</v>
      </c>
      <c r="J20">
        <f t="shared" si="11"/>
        <v>-0.24759428695881525</v>
      </c>
      <c r="K20">
        <f t="shared" si="11"/>
        <v>-0.18569585133093369</v>
      </c>
      <c r="L20">
        <f t="shared" si="11"/>
        <v>-0.1237973249700417</v>
      </c>
      <c r="M20">
        <f t="shared" si="11"/>
        <v>-6.1898707863633717E-2</v>
      </c>
      <c r="N20">
        <f t="shared" si="11"/>
        <v>0</v>
      </c>
      <c r="O20">
        <f t="shared" si="11"/>
        <v>6.1898798632682883E-2</v>
      </c>
      <c r="P20">
        <f t="shared" si="11"/>
        <v>0.12379768804703417</v>
      </c>
      <c r="Q20">
        <f t="shared" si="11"/>
        <v>0.18569666825430886</v>
      </c>
      <c r="R20">
        <f t="shared" si="11"/>
        <v>0.24759573926723988</v>
      </c>
      <c r="S20">
        <f t="shared" si="11"/>
        <v>0.30949490109765065</v>
      </c>
      <c r="T20">
        <f t="shared" si="11"/>
        <v>0.37139415375713725</v>
      </c>
      <c r="U20">
        <f t="shared" si="11"/>
        <v>0.43329349725843258</v>
      </c>
      <c r="V20">
        <f t="shared" si="11"/>
        <v>0.49519293161313271</v>
      </c>
      <c r="W20">
        <f t="shared" si="11"/>
        <v>0.55709245683306108</v>
      </c>
      <c r="X20">
        <f t="shared" si="11"/>
        <v>0.61899207293072322</v>
      </c>
      <c r="Y20">
        <f t="shared" si="11"/>
        <v>0.68089177991805627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hirofumi</dc:creator>
  <cp:lastModifiedBy>hirofumi</cp:lastModifiedBy>
  <dcterms:created xsi:type="dcterms:W3CDTF">2012-07-27T08:07:58Z</dcterms:created>
  <dcterms:modified xsi:type="dcterms:W3CDTF">2012-08-02T16:34:36Z</dcterms:modified>
</cp:coreProperties>
</file>